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9525"/>
  </bookViews>
  <sheets>
    <sheet name="5A" sheetId="1" r:id="rId1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3" i="1"/>
  <c r="C4" i="1"/>
  <c r="C5" i="1"/>
  <c r="C6" i="1"/>
  <c r="C7" i="1"/>
  <c r="C8" i="1"/>
  <c r="C9" i="1"/>
  <c r="C10" i="1"/>
  <c r="C11" i="1"/>
  <c r="C12" i="1"/>
  <c r="C3" i="1"/>
  <c r="O12" i="1"/>
  <c r="M12" i="1"/>
  <c r="G12" i="1"/>
  <c r="H12" i="1" s="1"/>
  <c r="F12" i="1"/>
  <c r="P12" i="1" s="1"/>
  <c r="O11" i="1"/>
  <c r="M11" i="1"/>
  <c r="G11" i="1"/>
  <c r="H11" i="1" s="1"/>
  <c r="F11" i="1"/>
  <c r="O10" i="1"/>
  <c r="M10" i="1"/>
  <c r="G10" i="1"/>
  <c r="H10" i="1" s="1"/>
  <c r="F10" i="1"/>
  <c r="P10" i="1" s="1"/>
  <c r="O9" i="1"/>
  <c r="M9" i="1"/>
  <c r="G9" i="1"/>
  <c r="H9" i="1" s="1"/>
  <c r="F9" i="1"/>
  <c r="P9" i="1" s="1"/>
  <c r="O8" i="1"/>
  <c r="M8" i="1"/>
  <c r="G8" i="1"/>
  <c r="H8" i="1" s="1"/>
  <c r="F8" i="1"/>
  <c r="P8" i="1" s="1"/>
  <c r="O7" i="1"/>
  <c r="M7" i="1"/>
  <c r="G7" i="1"/>
  <c r="H7" i="1" s="1"/>
  <c r="F7" i="1"/>
  <c r="O6" i="1"/>
  <c r="M6" i="1"/>
  <c r="G6" i="1"/>
  <c r="H6" i="1" s="1"/>
  <c r="F6" i="1"/>
  <c r="O5" i="1"/>
  <c r="M5" i="1"/>
  <c r="G5" i="1"/>
  <c r="H5" i="1" s="1"/>
  <c r="F5" i="1"/>
  <c r="P5" i="1" s="1"/>
  <c r="O4" i="1"/>
  <c r="M4" i="1"/>
  <c r="G4" i="1"/>
  <c r="H4" i="1" s="1"/>
  <c r="F4" i="1"/>
  <c r="P4" i="1" s="1"/>
  <c r="O3" i="1"/>
  <c r="M3" i="1"/>
  <c r="G3" i="1"/>
  <c r="H3" i="1" s="1"/>
  <c r="F3" i="1"/>
  <c r="I11" i="1" l="1"/>
  <c r="J11" i="1" s="1"/>
  <c r="K11" i="1" s="1"/>
  <c r="P11" i="1"/>
  <c r="I7" i="1"/>
  <c r="J7" i="1" s="1"/>
  <c r="K7" i="1" s="1"/>
  <c r="P7" i="1"/>
  <c r="I6" i="1"/>
  <c r="J6" i="1" s="1"/>
  <c r="K6" i="1" s="1"/>
  <c r="L6" i="1" s="1"/>
  <c r="P6" i="1"/>
  <c r="I3" i="1"/>
  <c r="J3" i="1" s="1"/>
  <c r="K3" i="1" s="1"/>
  <c r="N3" i="1" s="1"/>
  <c r="P3" i="1"/>
  <c r="I12" i="1"/>
  <c r="I10" i="1"/>
  <c r="J10" i="1" s="1"/>
  <c r="K10" i="1" s="1"/>
  <c r="I8" i="1"/>
  <c r="I4" i="1"/>
  <c r="I5" i="1"/>
  <c r="I9" i="1"/>
  <c r="N7" i="1" l="1"/>
  <c r="L7" i="1"/>
  <c r="N11" i="1"/>
  <c r="L11" i="1"/>
  <c r="J12" i="1"/>
  <c r="K12" i="1" s="1"/>
  <c r="J9" i="1"/>
  <c r="K9" i="1" s="1"/>
  <c r="J8" i="1"/>
  <c r="K8" i="1" s="1"/>
  <c r="J5" i="1"/>
  <c r="K5" i="1" s="1"/>
  <c r="J4" i="1"/>
  <c r="K4" i="1" s="1"/>
  <c r="N6" i="1"/>
  <c r="L3" i="1"/>
  <c r="Q3" i="1" s="1"/>
  <c r="R3" i="1" s="1"/>
  <c r="Q7" i="1"/>
  <c r="R7" i="1"/>
  <c r="Q11" i="1"/>
  <c r="R11" i="1" s="1"/>
  <c r="L10" i="1"/>
  <c r="Q10" i="1" s="1"/>
  <c r="R10" i="1" s="1"/>
  <c r="N10" i="1"/>
  <c r="N5" i="1" l="1"/>
  <c r="L5" i="1"/>
  <c r="Q5" i="1" s="1"/>
  <c r="R5" i="1" s="1"/>
  <c r="N4" i="1"/>
  <c r="L4" i="1"/>
  <c r="Q6" i="1"/>
  <c r="R6" i="1" s="1"/>
  <c r="L12" i="1"/>
  <c r="Q12" i="1" s="1"/>
  <c r="R12" i="1" s="1"/>
  <c r="N12" i="1"/>
  <c r="L9" i="1"/>
  <c r="Q9" i="1" s="1"/>
  <c r="R9" i="1" s="1"/>
  <c r="N9" i="1"/>
  <c r="N8" i="1"/>
  <c r="L8" i="1"/>
  <c r="Q8" i="1" s="1"/>
  <c r="R8" i="1" s="1"/>
  <c r="Q4" i="1"/>
  <c r="R4" i="1" s="1"/>
</calcChain>
</file>

<file path=xl/sharedStrings.xml><?xml version="1.0" encoding="utf-8"?>
<sst xmlns="http://schemas.openxmlformats.org/spreadsheetml/2006/main" count="22" uniqueCount="21">
  <si>
    <t>Replace p with B3</t>
  </si>
  <si>
    <t>Replace p with G3</t>
  </si>
  <si>
    <t>Replace p with I3</t>
  </si>
  <si>
    <t>Bulk Density</t>
  </si>
  <si>
    <t>Pressure (bar)</t>
  </si>
  <si>
    <t>n total</t>
  </si>
  <si>
    <t>Selectivity</t>
  </si>
  <si>
    <t>Working Capacity</t>
  </si>
  <si>
    <t>Working Capacity Volumetric</t>
  </si>
  <si>
    <t>mol fraction Kr (mix)</t>
  </si>
  <si>
    <t>mol fraction Xe (mix)</t>
  </si>
  <si>
    <t>mmol Kr (pure)</t>
  </si>
  <si>
    <t>mmol Xe (pure)</t>
  </si>
  <si>
    <t>Kr partial pressure</t>
  </si>
  <si>
    <t>Kr at partial pressure</t>
  </si>
  <si>
    <t>Xe partial pressure</t>
  </si>
  <si>
    <t>Xe at partial pressure</t>
  </si>
  <si>
    <t>Kr in mix</t>
  </si>
  <si>
    <t>Kr partial pressure in mix</t>
  </si>
  <si>
    <t>Xe in mix</t>
  </si>
  <si>
    <t>Xe partial pressure in 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</si>
</sst>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 applyFill="1"/>
    <xf numFmtId="0" fontId="0" fillId="0" borderId="0" xfId="0" applyFill="1"/>
    <xf numFmtId="1" fontId="0" fillId="0" borderId="0" xfId="0" applyNumberFormat="1" applyFill="1"/>
    <xf numFmtId="164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Check IAST Pressures</a:t>
            </a: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Xe Pure</c:v>
          </c:tx>
          <c:marker>
            <c:symbol val="none"/>
          </c:marker>
          <c:xVal>
            <c:numRef>
              <c:f>'5A'!$B$3:$B$52</c:f>
              <c:numCache>
                <c:formatCode>General</c:formatCode>
                <c:ptCount val="5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xVal>
          <c:yVal>
            <c:numRef>
              <c:f>'5A'!$E$3:$E$52</c:f>
              <c:numCache>
                <c:formatCode>General</c:formatCode>
                <c:ptCount val="50"/>
                <c:pt idx="0">
                  <c:v>1.1817168169722598</c:v>
                </c:pt>
                <c:pt idx="1">
                  <c:v>1.6522533798832857</c:v>
                </c:pt>
                <c:pt idx="2">
                  <c:v>1.9051129761601602</c:v>
                </c:pt>
                <c:pt idx="3">
                  <c:v>2.0629707074788808</c:v>
                </c:pt>
                <c:pt idx="4">
                  <c:v>2.1708991789995311</c:v>
                </c:pt>
                <c:pt idx="5">
                  <c:v>2.2493521057439896</c:v>
                </c:pt>
                <c:pt idx="6">
                  <c:v>2.3089535320153445</c:v>
                </c:pt>
                <c:pt idx="7">
                  <c:v>2.355769418561346</c:v>
                </c:pt>
                <c:pt idx="8">
                  <c:v>2.3935153199832646</c:v>
                </c:pt>
                <c:pt idx="9">
                  <c:v>2.4245942515238772</c:v>
                </c:pt>
              </c:numCache>
            </c:numRef>
          </c:yVal>
          <c:smooth val="1"/>
        </c:ser>
        <c:ser>
          <c:idx val="1"/>
          <c:order val="1"/>
          <c:tx>
            <c:v>Kr Pure</c:v>
          </c:tx>
          <c:marker>
            <c:symbol val="none"/>
          </c:marker>
          <c:xVal>
            <c:numRef>
              <c:f>'5A'!$B$3:$B$52</c:f>
              <c:numCache>
                <c:formatCode>General</c:formatCode>
                <c:ptCount val="5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xVal>
          <c:yVal>
            <c:numRef>
              <c:f>'5A'!$C$3:$C$52</c:f>
              <c:numCache>
                <c:formatCode>General</c:formatCode>
                <c:ptCount val="50"/>
                <c:pt idx="0">
                  <c:v>0.12820950961258495</c:v>
                </c:pt>
                <c:pt idx="1">
                  <c:v>0.24416975650155695</c:v>
                </c:pt>
                <c:pt idx="2">
                  <c:v>0.35154128784635208</c:v>
                </c:pt>
                <c:pt idx="3">
                  <c:v>0.4513779101249879</c:v>
                </c:pt>
                <c:pt idx="4">
                  <c:v>0.54447662381007644</c:v>
                </c:pt>
                <c:pt idx="5">
                  <c:v>0.63150778290256604</c:v>
                </c:pt>
                <c:pt idx="6">
                  <c:v>0.71305029345852489</c:v>
                </c:pt>
                <c:pt idx="7">
                  <c:v>0.78960967177670349</c:v>
                </c:pt>
                <c:pt idx="8">
                  <c:v>0.8616303259107625</c:v>
                </c:pt>
                <c:pt idx="9">
                  <c:v>0.92950491822230297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923264"/>
        <c:axId val="123923840"/>
      </c:scatterChart>
      <c:valAx>
        <c:axId val="123923264"/>
        <c:scaling>
          <c:orientation val="minMax"/>
          <c:max val="1"/>
        </c:scaling>
        <c:delete val="0"/>
        <c:axPos val="b"/>
        <c:numFmt formatCode="General" sourceLinked="1"/>
        <c:majorTickMark val="out"/>
        <c:minorTickMark val="none"/>
        <c:tickLblPos val="nextTo"/>
        <c:crossAx val="123923840"/>
        <c:crosses val="autoZero"/>
        <c:crossBetween val="midCat"/>
      </c:valAx>
      <c:valAx>
        <c:axId val="123923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9232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285751</xdr:colOff>
      <xdr:row>14</xdr:row>
      <xdr:rowOff>0</xdr:rowOff>
    </xdr:from>
    <xdr:to>
      <xdr:col>12</xdr:col>
      <xdr:colOff>95250</xdr:colOff>
      <xdr:row>37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view="pageBreakPreview" zoomScale="80" zoomScaleNormal="100" zoomScaleSheetLayoutView="80" workbookViewId="0">
      <selection activeCell="M23" sqref="M23"/>
    </sheetView>
  </sheetViews>
  <sheetFormatPr defaultRowHeight="15" x14ac:dyDescent="0.25"/>
  <cols>
    <col min="2" max="2" width="13.5703125" bestFit="1" customWidth="1"/>
    <col min="3" max="3" width="11.7109375" customWidth="1"/>
    <col min="4" max="4" width="12.7109375" customWidth="1"/>
    <col min="16" max="16" width="10.7109375" customWidth="1"/>
  </cols>
  <sheetData>
    <row r="1" spans="1:22" ht="45" x14ac:dyDescent="0.25">
      <c r="A1" s="1"/>
      <c r="B1" s="1"/>
      <c r="C1" s="1" t="s">
        <v>0</v>
      </c>
      <c r="D1" s="1"/>
      <c r="E1" s="1" t="s">
        <v>0</v>
      </c>
      <c r="H1" s="1" t="s">
        <v>1</v>
      </c>
      <c r="I1" s="1"/>
      <c r="J1" s="1" t="s">
        <v>2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60" x14ac:dyDescent="0.25">
      <c r="A2" s="1" t="s">
        <v>3</v>
      </c>
      <c r="B2" s="1" t="s">
        <v>4</v>
      </c>
      <c r="C2" s="1" t="s">
        <v>11</v>
      </c>
      <c r="D2" s="1" t="s">
        <v>9</v>
      </c>
      <c r="E2" s="1" t="s">
        <v>12</v>
      </c>
      <c r="F2" s="1" t="s">
        <v>10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5</v>
      </c>
      <c r="L2" s="1" t="s">
        <v>17</v>
      </c>
      <c r="M2" s="1" t="s">
        <v>18</v>
      </c>
      <c r="N2" s="1" t="s">
        <v>19</v>
      </c>
      <c r="O2" s="1" t="s">
        <v>20</v>
      </c>
      <c r="P2" s="1" t="s">
        <v>6</v>
      </c>
      <c r="Q2" s="1" t="s">
        <v>7</v>
      </c>
      <c r="R2" s="1" t="s">
        <v>8</v>
      </c>
      <c r="S2" s="1"/>
      <c r="T2" s="1"/>
      <c r="U2" s="1"/>
      <c r="V2" s="1"/>
    </row>
    <row r="3" spans="1:22" x14ac:dyDescent="0.25">
      <c r="A3">
        <v>0.77</v>
      </c>
      <c r="B3">
        <v>0.1</v>
      </c>
      <c r="C3">
        <f>(33.2026*0.00436935*B3)/(1+(33.2026)*B3)+(0.403857*(3.21633)*B3)/(1+(0.403857)*B3)</f>
        <v>0.12820950961258495</v>
      </c>
      <c r="D3">
        <v>0.98376699999999995</v>
      </c>
      <c r="E3">
        <f>(7.55712*1.54723*B3)/(1+(7.55712)*B3)+(7.55712*(1.1982)*B3)/(1+(7.55712)*B3)</f>
        <v>1.1817168169722598</v>
      </c>
      <c r="F3">
        <f>1-D3</f>
        <v>1.6233000000000053E-2</v>
      </c>
      <c r="G3">
        <f>B3/D3*0.2</f>
        <v>2.0330017168699505E-2</v>
      </c>
      <c r="H3">
        <f>(33.2026*0.00436935*G3)/(1+(33.2026)*G3)+(0.403857*(3.21633)*G3)/(1+(0.403857)*G3)</f>
        <v>2.7953166509295104E-2</v>
      </c>
      <c r="I3">
        <f>B3/F3*0.8</f>
        <v>4.9282326125792979</v>
      </c>
      <c r="J3">
        <f>(7.55712*1.54723*I3)/(1+(7.55712)*I3)+(7.55712*(1.1982)*I3)/(1+(7.55712)*I3)</f>
        <v>2.6736413747751699</v>
      </c>
      <c r="K3">
        <f>1/(D3/H3+F3/J3)</f>
        <v>2.8409516599894716E-2</v>
      </c>
      <c r="L3">
        <f>K3*D3</f>
        <v>2.7948344916928623E-2</v>
      </c>
      <c r="M3">
        <f>B3*0.2</f>
        <v>2.0000000000000004E-2</v>
      </c>
      <c r="N3">
        <f>K3*F3</f>
        <v>4.6117168296609245E-4</v>
      </c>
      <c r="O3">
        <f t="shared" ref="O3:O12" si="0">B3*0.8</f>
        <v>8.0000000000000016E-2</v>
      </c>
      <c r="P3">
        <f>D3/F3*4</f>
        <v>242.41163062896487</v>
      </c>
      <c r="Q3">
        <f>L3-$L$3</f>
        <v>0</v>
      </c>
      <c r="R3">
        <f>Q3*$A$3</f>
        <v>0</v>
      </c>
      <c r="S3" s="2"/>
      <c r="T3" s="3"/>
      <c r="U3" s="4"/>
      <c r="V3" s="5"/>
    </row>
    <row r="4" spans="1:22" x14ac:dyDescent="0.25">
      <c r="B4">
        <v>0.2</v>
      </c>
      <c r="C4">
        <f t="shared" ref="C4:C12" si="1">(33.2026*0.00436935*B4)/(1+(33.2026)*B4)+(0.403857*(3.21633)*B4)/(1+(0.403857)*B4)</f>
        <v>0.24416975650155695</v>
      </c>
      <c r="D4">
        <v>0.98336000000000001</v>
      </c>
      <c r="E4">
        <f t="shared" ref="E4:E12" si="2">(7.55712*1.54723*B4)/(1+(7.55712)*B4)+(7.55712*(1.1982)*B4)/(1+(7.55712)*B4)</f>
        <v>1.6522533798832857</v>
      </c>
      <c r="F4">
        <f t="shared" ref="F4:F12" si="3">1-D4</f>
        <v>1.6639999999999988E-2</v>
      </c>
      <c r="G4">
        <f t="shared" ref="G4:G12" si="4">B4/D4*0.2</f>
        <v>4.0676863000325414E-2</v>
      </c>
      <c r="H4">
        <f t="shared" ref="H4:H12" si="5">(33.2026*0.00436935*G4)/(1+(33.2026)*G4)+(0.403857*(3.21633)*G4)/(1+(0.403857)*G4)</f>
        <v>5.4493253467138833E-2</v>
      </c>
      <c r="I4">
        <f t="shared" ref="I4:I12" si="6">B4/F4*0.8</f>
        <v>9.6153846153846239</v>
      </c>
      <c r="J4">
        <f t="shared" ref="J4:J12" si="7">(7.55712*1.54723*I4)/(1+(7.55712)*I4)+(7.55712*(1.1982)*I4)/(1+(7.55712)*I4)</f>
        <v>2.7081606816757868</v>
      </c>
      <c r="K4">
        <f t="shared" ref="K4:K12" si="8">1/(D4/H4+F4/J4)</f>
        <v>5.5396502982335664E-2</v>
      </c>
      <c r="L4">
        <f t="shared" ref="L4:L11" si="9">K4*D4</f>
        <v>5.4474705172709602E-2</v>
      </c>
      <c r="M4">
        <f t="shared" ref="M4:M12" si="10">B4*0.2</f>
        <v>4.0000000000000008E-2</v>
      </c>
      <c r="N4">
        <f t="shared" ref="N4:N12" si="11">K4*F4</f>
        <v>9.2179780962606478E-4</v>
      </c>
      <c r="O4">
        <f t="shared" si="0"/>
        <v>0.16000000000000003</v>
      </c>
      <c r="P4">
        <f t="shared" ref="P4:P12" si="12">D4/F4*4</f>
        <v>236.38461538461556</v>
      </c>
      <c r="Q4">
        <f t="shared" ref="Q4:Q12" si="13">L4-$L$3</f>
        <v>2.6526360255780979E-2</v>
      </c>
      <c r="R4">
        <f t="shared" ref="R4:R12" si="14">Q4*$A$3</f>
        <v>2.0425297396951352E-2</v>
      </c>
      <c r="S4" s="2"/>
      <c r="T4" s="3"/>
      <c r="U4" s="4"/>
      <c r="V4" s="5"/>
    </row>
    <row r="5" spans="1:22" x14ac:dyDescent="0.25">
      <c r="B5">
        <v>0.3</v>
      </c>
      <c r="C5">
        <f t="shared" si="1"/>
        <v>0.35154128784635208</v>
      </c>
      <c r="D5">
        <v>0.98300100000000001</v>
      </c>
      <c r="E5">
        <f t="shared" si="2"/>
        <v>1.9051129761601602</v>
      </c>
      <c r="F5">
        <f t="shared" si="3"/>
        <v>1.6998999999999986E-2</v>
      </c>
      <c r="G5">
        <f t="shared" si="4"/>
        <v>6.1037577784763188E-2</v>
      </c>
      <c r="H5">
        <f t="shared" si="5"/>
        <v>8.030232620962717E-2</v>
      </c>
      <c r="I5">
        <f t="shared" si="6"/>
        <v>14.118477557503395</v>
      </c>
      <c r="J5">
        <f t="shared" si="7"/>
        <v>2.7199373656374877</v>
      </c>
      <c r="K5">
        <f t="shared" si="8"/>
        <v>8.1649305284915263E-2</v>
      </c>
      <c r="L5">
        <f t="shared" si="9"/>
        <v>8.0261348744376987E-2</v>
      </c>
      <c r="M5">
        <f t="shared" si="10"/>
        <v>0.06</v>
      </c>
      <c r="N5">
        <f t="shared" si="11"/>
        <v>1.3879565405382735E-3</v>
      </c>
      <c r="O5">
        <f t="shared" si="0"/>
        <v>0.24</v>
      </c>
      <c r="P5">
        <f t="shared" si="12"/>
        <v>231.30795929172322</v>
      </c>
      <c r="Q5">
        <f t="shared" si="13"/>
        <v>5.2313003827448364E-2</v>
      </c>
      <c r="R5">
        <f t="shared" si="14"/>
        <v>4.0281012947135243E-2</v>
      </c>
      <c r="S5" s="2"/>
      <c r="T5" s="3"/>
      <c r="U5" s="4"/>
      <c r="V5" s="5"/>
    </row>
    <row r="6" spans="1:22" x14ac:dyDescent="0.25">
      <c r="B6">
        <v>0.4</v>
      </c>
      <c r="C6">
        <f t="shared" si="1"/>
        <v>0.4513779101249879</v>
      </c>
      <c r="D6">
        <v>0.98268500000000003</v>
      </c>
      <c r="E6">
        <f t="shared" si="2"/>
        <v>2.0629707074788808</v>
      </c>
      <c r="F6">
        <f t="shared" si="3"/>
        <v>1.7314999999999969E-2</v>
      </c>
      <c r="G6">
        <f t="shared" si="4"/>
        <v>8.140960735128755E-2</v>
      </c>
      <c r="H6">
        <f t="shared" si="5"/>
        <v>0.10556935554559738</v>
      </c>
      <c r="I6">
        <f t="shared" si="6"/>
        <v>18.481085763788656</v>
      </c>
      <c r="J6">
        <f t="shared" si="7"/>
        <v>2.7259123249849502</v>
      </c>
      <c r="K6">
        <f t="shared" si="8"/>
        <v>0.10735623821439928</v>
      </c>
      <c r="L6">
        <f t="shared" si="9"/>
        <v>0.10549736494971697</v>
      </c>
      <c r="M6">
        <f t="shared" si="10"/>
        <v>8.0000000000000016E-2</v>
      </c>
      <c r="N6">
        <f t="shared" si="11"/>
        <v>1.8588732646823204E-3</v>
      </c>
      <c r="O6">
        <f t="shared" si="0"/>
        <v>0.32000000000000006</v>
      </c>
      <c r="P6">
        <f t="shared" si="12"/>
        <v>227.0135720473582</v>
      </c>
      <c r="Q6">
        <f t="shared" si="13"/>
        <v>7.7549020032788352E-2</v>
      </c>
      <c r="R6">
        <f t="shared" si="14"/>
        <v>5.971274542524703E-2</v>
      </c>
      <c r="S6" s="2"/>
      <c r="T6" s="3"/>
      <c r="U6" s="4"/>
      <c r="V6" s="5"/>
    </row>
    <row r="7" spans="1:22" x14ac:dyDescent="0.25">
      <c r="B7">
        <v>0.5</v>
      </c>
      <c r="C7">
        <f t="shared" si="1"/>
        <v>0.54447662381007644</v>
      </c>
      <c r="D7">
        <v>0.98240400000000005</v>
      </c>
      <c r="E7">
        <f t="shared" si="2"/>
        <v>2.1708991789995311</v>
      </c>
      <c r="F7">
        <f t="shared" si="3"/>
        <v>1.7595999999999945E-2</v>
      </c>
      <c r="G7">
        <f t="shared" si="4"/>
        <v>0.10179111648568206</v>
      </c>
      <c r="H7">
        <f t="shared" si="5"/>
        <v>0.13037117885852173</v>
      </c>
      <c r="I7">
        <f t="shared" si="6"/>
        <v>22.732439190725238</v>
      </c>
      <c r="J7">
        <f t="shared" si="7"/>
        <v>2.7295413382519134</v>
      </c>
      <c r="K7">
        <f t="shared" si="8"/>
        <v>0.13259284646972683</v>
      </c>
      <c r="L7">
        <f t="shared" si="9"/>
        <v>0.13025974274324553</v>
      </c>
      <c r="M7">
        <f t="shared" si="10"/>
        <v>0.1</v>
      </c>
      <c r="N7">
        <f t="shared" si="11"/>
        <v>2.3331037264813061E-3</v>
      </c>
      <c r="O7">
        <f t="shared" si="0"/>
        <v>0.4</v>
      </c>
      <c r="P7">
        <f t="shared" si="12"/>
        <v>223.32439190725236</v>
      </c>
      <c r="Q7">
        <f t="shared" si="13"/>
        <v>0.1023113978263169</v>
      </c>
      <c r="R7">
        <f t="shared" si="14"/>
        <v>7.8779776326264012E-2</v>
      </c>
      <c r="S7" s="2"/>
      <c r="T7" s="3"/>
      <c r="U7" s="4"/>
      <c r="V7" s="5"/>
    </row>
    <row r="8" spans="1:22" x14ac:dyDescent="0.25">
      <c r="B8">
        <v>0.6</v>
      </c>
      <c r="C8">
        <f t="shared" si="1"/>
        <v>0.63150778290256604</v>
      </c>
      <c r="D8">
        <v>0.982151</v>
      </c>
      <c r="E8">
        <f t="shared" si="2"/>
        <v>2.2493521057439896</v>
      </c>
      <c r="F8">
        <f t="shared" si="3"/>
        <v>1.7849000000000004E-2</v>
      </c>
      <c r="G8">
        <f t="shared" si="4"/>
        <v>0.12218080519186968</v>
      </c>
      <c r="H8">
        <f t="shared" si="5"/>
        <v>0.15474765832518902</v>
      </c>
      <c r="I8">
        <f t="shared" si="6"/>
        <v>26.892262871869566</v>
      </c>
      <c r="J8">
        <f t="shared" si="7"/>
        <v>2.7319870380860483</v>
      </c>
      <c r="K8">
        <f t="shared" si="8"/>
        <v>0.1573979215286756</v>
      </c>
      <c r="L8">
        <f t="shared" si="9"/>
        <v>0.15458852602731027</v>
      </c>
      <c r="M8">
        <f t="shared" si="10"/>
        <v>0.12</v>
      </c>
      <c r="N8">
        <f t="shared" si="11"/>
        <v>2.8093955013653313E-3</v>
      </c>
      <c r="O8">
        <f t="shared" si="0"/>
        <v>0.48</v>
      </c>
      <c r="P8">
        <f t="shared" si="12"/>
        <v>220.10219059891307</v>
      </c>
      <c r="Q8">
        <f t="shared" si="13"/>
        <v>0.12664018111038164</v>
      </c>
      <c r="R8">
        <f t="shared" si="14"/>
        <v>9.7512939454993869E-2</v>
      </c>
      <c r="S8" s="2"/>
      <c r="T8" s="3"/>
      <c r="U8" s="4"/>
      <c r="V8" s="5"/>
    </row>
    <row r="9" spans="1:22" x14ac:dyDescent="0.25">
      <c r="B9">
        <v>0.7</v>
      </c>
      <c r="C9">
        <f t="shared" si="1"/>
        <v>0.71305029345852489</v>
      </c>
      <c r="D9">
        <v>0.98192000000000002</v>
      </c>
      <c r="E9">
        <f t="shared" si="2"/>
        <v>2.3089535320153445</v>
      </c>
      <c r="F9">
        <f t="shared" si="3"/>
        <v>1.8079999999999985E-2</v>
      </c>
      <c r="G9">
        <f t="shared" si="4"/>
        <v>0.14257780674596707</v>
      </c>
      <c r="H9">
        <f t="shared" si="5"/>
        <v>0.17872360234035184</v>
      </c>
      <c r="I9">
        <f t="shared" si="6"/>
        <v>30.973451327433651</v>
      </c>
      <c r="J9">
        <f t="shared" si="7"/>
        <v>2.7337508024569592</v>
      </c>
      <c r="K9">
        <f t="shared" si="8"/>
        <v>0.18179558214010258</v>
      </c>
      <c r="L9">
        <f t="shared" si="9"/>
        <v>0.17850871801500953</v>
      </c>
      <c r="M9">
        <f t="shared" si="10"/>
        <v>0.13999999999999999</v>
      </c>
      <c r="N9">
        <f t="shared" si="11"/>
        <v>3.2868641250930518E-3</v>
      </c>
      <c r="O9">
        <f t="shared" si="0"/>
        <v>0.55999999999999994</v>
      </c>
      <c r="P9">
        <f t="shared" si="12"/>
        <v>217.23893805309754</v>
      </c>
      <c r="Q9">
        <f t="shared" si="13"/>
        <v>0.1505603730980809</v>
      </c>
      <c r="R9">
        <f t="shared" si="14"/>
        <v>0.1159314872855223</v>
      </c>
      <c r="S9" s="2"/>
      <c r="T9" s="3"/>
      <c r="U9" s="4"/>
      <c r="V9" s="5"/>
    </row>
    <row r="10" spans="1:22" x14ac:dyDescent="0.25">
      <c r="B10">
        <v>0.8</v>
      </c>
      <c r="C10">
        <f t="shared" si="1"/>
        <v>0.78960967177670349</v>
      </c>
      <c r="D10">
        <v>0.981707</v>
      </c>
      <c r="E10">
        <f t="shared" si="2"/>
        <v>2.355769418561346</v>
      </c>
      <c r="F10">
        <f t="shared" si="3"/>
        <v>1.8293000000000004E-2</v>
      </c>
      <c r="G10">
        <f t="shared" si="4"/>
        <v>0.1629814190995888</v>
      </c>
      <c r="H10">
        <f t="shared" si="5"/>
        <v>0.20231653634842758</v>
      </c>
      <c r="I10">
        <f t="shared" si="6"/>
        <v>34.986060241622475</v>
      </c>
      <c r="J10">
        <f t="shared" si="7"/>
        <v>2.7350852616334285</v>
      </c>
      <c r="K10">
        <f t="shared" si="8"/>
        <v>0.20580280531780371</v>
      </c>
      <c r="L10">
        <f t="shared" si="9"/>
        <v>0.20203805460012511</v>
      </c>
      <c r="M10">
        <f t="shared" si="10"/>
        <v>0.16000000000000003</v>
      </c>
      <c r="N10">
        <f t="shared" si="11"/>
        <v>3.764750717678584E-3</v>
      </c>
      <c r="O10">
        <f t="shared" si="0"/>
        <v>0.64000000000000012</v>
      </c>
      <c r="P10">
        <f t="shared" si="12"/>
        <v>214.66287651014045</v>
      </c>
      <c r="Q10">
        <f t="shared" si="13"/>
        <v>0.17408970968319648</v>
      </c>
      <c r="R10">
        <f t="shared" si="14"/>
        <v>0.13404907645606129</v>
      </c>
      <c r="S10" s="2"/>
      <c r="T10" s="3"/>
      <c r="U10" s="4"/>
      <c r="V10" s="5"/>
    </row>
    <row r="11" spans="1:22" x14ac:dyDescent="0.25">
      <c r="B11">
        <v>0.9</v>
      </c>
      <c r="C11">
        <f t="shared" si="1"/>
        <v>0.8616303259107625</v>
      </c>
      <c r="D11">
        <v>0.98150899999999996</v>
      </c>
      <c r="E11">
        <f t="shared" si="2"/>
        <v>2.3935153199832646</v>
      </c>
      <c r="F11">
        <f t="shared" si="3"/>
        <v>1.8491000000000035E-2</v>
      </c>
      <c r="G11">
        <f t="shared" si="4"/>
        <v>0.18339108454430886</v>
      </c>
      <c r="H11">
        <f t="shared" si="5"/>
        <v>0.22554014204612671</v>
      </c>
      <c r="I11">
        <f t="shared" si="6"/>
        <v>38.937861662430301</v>
      </c>
      <c r="J11">
        <f t="shared" si="7"/>
        <v>2.7361315927288237</v>
      </c>
      <c r="K11">
        <f t="shared" si="8"/>
        <v>0.2294328795509808</v>
      </c>
      <c r="L11">
        <f t="shared" si="9"/>
        <v>0.2251904361752036</v>
      </c>
      <c r="M11">
        <f t="shared" si="10"/>
        <v>0.18000000000000002</v>
      </c>
      <c r="N11">
        <f t="shared" si="11"/>
        <v>4.2424433757771943E-3</v>
      </c>
      <c r="O11">
        <f t="shared" si="0"/>
        <v>0.72000000000000008</v>
      </c>
      <c r="P11">
        <f t="shared" si="12"/>
        <v>212.32145368016833</v>
      </c>
      <c r="Q11">
        <f t="shared" si="13"/>
        <v>0.19724209125827497</v>
      </c>
      <c r="R11">
        <f t="shared" si="14"/>
        <v>0.15187641026887172</v>
      </c>
      <c r="S11" s="2"/>
      <c r="T11" s="3"/>
      <c r="U11" s="4"/>
      <c r="V11" s="5"/>
    </row>
    <row r="12" spans="1:22" x14ac:dyDescent="0.25">
      <c r="B12">
        <v>1</v>
      </c>
      <c r="C12">
        <f t="shared" si="1"/>
        <v>0.92950491822230297</v>
      </c>
      <c r="D12" s="6">
        <v>0.98132399999999997</v>
      </c>
      <c r="E12">
        <f t="shared" si="2"/>
        <v>2.4245942515238772</v>
      </c>
      <c r="F12" s="6">
        <f t="shared" si="3"/>
        <v>1.8676000000000026E-2</v>
      </c>
      <c r="G12">
        <f t="shared" si="4"/>
        <v>0.20380628620109162</v>
      </c>
      <c r="H12">
        <f t="shared" si="5"/>
        <v>0.24840579351703407</v>
      </c>
      <c r="I12">
        <f t="shared" si="6"/>
        <v>42.835724994645481</v>
      </c>
      <c r="J12">
        <f t="shared" si="7"/>
        <v>2.7369751013427273</v>
      </c>
      <c r="K12">
        <f t="shared" si="8"/>
        <v>0.25269683347887134</v>
      </c>
      <c r="L12" s="6">
        <f>K12*D12</f>
        <v>0.24797746741681995</v>
      </c>
      <c r="M12" s="6">
        <f t="shared" si="10"/>
        <v>0.2</v>
      </c>
      <c r="N12">
        <f t="shared" si="11"/>
        <v>4.7193660620514074E-3</v>
      </c>
      <c r="O12" s="6">
        <f t="shared" si="0"/>
        <v>0.8</v>
      </c>
      <c r="P12">
        <f t="shared" si="12"/>
        <v>210.17862497322739</v>
      </c>
      <c r="Q12">
        <f t="shared" si="13"/>
        <v>0.22002912249989132</v>
      </c>
      <c r="R12">
        <f t="shared" si="14"/>
        <v>0.1694224243249163</v>
      </c>
      <c r="S12" s="2"/>
      <c r="T12" s="3"/>
      <c r="U12" s="4"/>
      <c r="V12" s="5"/>
    </row>
    <row r="13" spans="1:22" x14ac:dyDescent="0.25">
      <c r="S13" s="2"/>
      <c r="T13" s="3"/>
      <c r="U13" s="4"/>
      <c r="V13" s="5"/>
    </row>
    <row r="14" spans="1:22" x14ac:dyDescent="0.25">
      <c r="S14" s="2"/>
      <c r="T14" s="3"/>
      <c r="U14" s="4"/>
      <c r="V14" s="5"/>
    </row>
    <row r="15" spans="1:22" x14ac:dyDescent="0.25">
      <c r="S15" s="2"/>
      <c r="T15" s="3"/>
      <c r="U15" s="4"/>
      <c r="V15" s="5"/>
    </row>
    <row r="16" spans="1:22" x14ac:dyDescent="0.25">
      <c r="S16" s="2"/>
      <c r="T16" s="3"/>
      <c r="U16" s="4"/>
      <c r="V16" s="5"/>
    </row>
    <row r="17" spans="19:22" x14ac:dyDescent="0.25">
      <c r="S17" s="2"/>
      <c r="T17" s="3"/>
      <c r="U17" s="4"/>
      <c r="V17" s="5"/>
    </row>
    <row r="18" spans="19:22" x14ac:dyDescent="0.25">
      <c r="S18" s="2"/>
      <c r="T18" s="3"/>
      <c r="U18" s="4"/>
      <c r="V18" s="5"/>
    </row>
    <row r="19" spans="19:22" x14ac:dyDescent="0.25">
      <c r="S19" s="2"/>
      <c r="T19" s="3"/>
      <c r="U19" s="4"/>
      <c r="V19" s="5"/>
    </row>
  </sheetData>
  <pageMargins left="0.7" right="0.7" top="0.75" bottom="0.75" header="0.3" footer="0.3"/>
  <pageSetup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Group</dc:creator>
  <cp:lastModifiedBy>Michael J. Bojdys</cp:lastModifiedBy>
  <dcterms:created xsi:type="dcterms:W3CDTF">2013-01-23T18:55:34Z</dcterms:created>
  <dcterms:modified xsi:type="dcterms:W3CDTF">2013-09-04T17:13:10Z</dcterms:modified>
</cp:coreProperties>
</file>